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Лист2!$A$1:$G$107</definedName>
  </definedNames>
  <calcPr calcId="145621"/>
</workbook>
</file>

<file path=xl/calcChain.xml><?xml version="1.0" encoding="utf-8"?>
<calcChain xmlns="http://schemas.openxmlformats.org/spreadsheetml/2006/main">
  <c r="E99" i="1" l="1"/>
  <c r="D99" i="1"/>
  <c r="C99" i="1"/>
  <c r="E94" i="1"/>
  <c r="D94" i="1"/>
  <c r="C94" i="1"/>
  <c r="E89" i="1"/>
  <c r="D89" i="1"/>
  <c r="C89" i="1"/>
  <c r="E84" i="1"/>
  <c r="D84" i="1"/>
  <c r="C84" i="1"/>
  <c r="F84" i="1" s="1"/>
  <c r="E79" i="1"/>
  <c r="D79" i="1"/>
  <c r="C79" i="1"/>
  <c r="E74" i="1"/>
  <c r="D74" i="1"/>
  <c r="C74" i="1"/>
  <c r="E69" i="1"/>
  <c r="D69" i="1"/>
  <c r="C69" i="1"/>
  <c r="E64" i="1"/>
  <c r="D64" i="1"/>
  <c r="C64" i="1"/>
  <c r="E59" i="1"/>
  <c r="D59" i="1"/>
  <c r="C59" i="1"/>
  <c r="E54" i="1"/>
  <c r="D54" i="1"/>
  <c r="C54" i="1"/>
  <c r="E49" i="1"/>
  <c r="D49" i="1"/>
  <c r="C49" i="1"/>
  <c r="E44" i="1"/>
  <c r="D44" i="1"/>
  <c r="C44" i="1"/>
  <c r="E39" i="1"/>
  <c r="D39" i="1"/>
  <c r="C39" i="1"/>
  <c r="E34" i="1"/>
  <c r="D34" i="1"/>
  <c r="C34" i="1"/>
  <c r="E29" i="1"/>
  <c r="D29" i="1"/>
  <c r="C29" i="1"/>
  <c r="E24" i="1"/>
  <c r="D24" i="1"/>
  <c r="C24" i="1"/>
  <c r="E19" i="1"/>
  <c r="D19" i="1"/>
  <c r="C19" i="1"/>
  <c r="E14" i="1"/>
  <c r="D14" i="1"/>
  <c r="C14" i="1"/>
  <c r="G100" i="1" l="1"/>
  <c r="E100" i="1"/>
  <c r="D100" i="1"/>
  <c r="C100" i="1"/>
  <c r="F99" i="1"/>
  <c r="G95" i="1"/>
  <c r="E95" i="1"/>
  <c r="D95" i="1"/>
  <c r="C95" i="1"/>
  <c r="F94" i="1"/>
  <c r="G90" i="1"/>
  <c r="E90" i="1"/>
  <c r="D90" i="1"/>
  <c r="C90" i="1"/>
  <c r="F89" i="1"/>
  <c r="G85" i="1"/>
  <c r="E85" i="1"/>
  <c r="D85" i="1"/>
  <c r="C85" i="1"/>
  <c r="G80" i="1"/>
  <c r="E80" i="1"/>
  <c r="D80" i="1"/>
  <c r="C80" i="1"/>
  <c r="F79" i="1"/>
  <c r="G75" i="1"/>
  <c r="E75" i="1"/>
  <c r="D75" i="1"/>
  <c r="C75" i="1"/>
  <c r="F74" i="1"/>
  <c r="G70" i="1"/>
  <c r="E70" i="1"/>
  <c r="D70" i="1"/>
  <c r="C70" i="1"/>
  <c r="F69" i="1"/>
  <c r="G65" i="1"/>
  <c r="E65" i="1"/>
  <c r="D65" i="1"/>
  <c r="C65" i="1"/>
  <c r="F64" i="1"/>
  <c r="G60" i="1"/>
  <c r="E60" i="1"/>
  <c r="D60" i="1"/>
  <c r="C60" i="1"/>
  <c r="F59" i="1"/>
  <c r="G55" i="1"/>
  <c r="E55" i="1"/>
  <c r="D55" i="1"/>
  <c r="C55" i="1"/>
  <c r="F54" i="1"/>
  <c r="G50" i="1"/>
  <c r="E50" i="1"/>
  <c r="D50" i="1"/>
  <c r="C50" i="1"/>
  <c r="F49" i="1"/>
  <c r="G45" i="1"/>
  <c r="E45" i="1"/>
  <c r="D45" i="1"/>
  <c r="C45" i="1"/>
  <c r="F44" i="1"/>
  <c r="G40" i="1"/>
  <c r="E40" i="1"/>
  <c r="D40" i="1"/>
  <c r="C40" i="1"/>
  <c r="F39" i="1"/>
  <c r="G35" i="1"/>
  <c r="E35" i="1"/>
  <c r="D35" i="1"/>
  <c r="C35" i="1"/>
  <c r="F34" i="1"/>
  <c r="G30" i="1"/>
  <c r="E30" i="1"/>
  <c r="D30" i="1"/>
  <c r="C30" i="1"/>
  <c r="F29" i="1"/>
  <c r="G25" i="1"/>
  <c r="E25" i="1"/>
  <c r="D25" i="1"/>
  <c r="C25" i="1"/>
  <c r="F24" i="1"/>
  <c r="G20" i="1"/>
  <c r="E20" i="1"/>
  <c r="D20" i="1"/>
  <c r="C20" i="1"/>
  <c r="F19" i="1"/>
  <c r="G15" i="1"/>
  <c r="E15" i="1"/>
  <c r="D15" i="1"/>
  <c r="C15" i="1"/>
  <c r="F14" i="1"/>
  <c r="E101" i="1" l="1"/>
  <c r="G102" i="1"/>
  <c r="D101" i="1"/>
  <c r="C101" i="1"/>
</calcChain>
</file>

<file path=xl/sharedStrings.xml><?xml version="1.0" encoding="utf-8"?>
<sst xmlns="http://schemas.openxmlformats.org/spreadsheetml/2006/main" count="242" uniqueCount="50">
  <si>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</si>
  <si>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</si>
  <si>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</si>
  <si>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</si>
  <si>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</si>
  <si>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</si>
  <si>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</si>
  <si>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</si>
  <si>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</si>
  <si>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</si>
  <si>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</si>
  <si>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</si>
  <si>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</si>
  <si>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</si>
  <si>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</si>
  <si>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</si>
  <si>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</si>
  <si>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</si>
  <si>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</si>
  <si>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</si>
  <si>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</si>
  <si>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</si>
  <si>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</si>
  <si>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</si>
  <si>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</si>
  <si>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</si>
  <si>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</si>
  <si>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Услуги по ремонту прочего компьютерного и периферийного компьютерного оборудования</t>
  </si>
  <si>
    <t>Код ОКПД2:
95.11.10.190</t>
  </si>
  <si>
    <t>оказание услуг по ремонту копировально-множительной техники</t>
  </si>
  <si>
    <t>Дата составления: 16.07.2025</t>
  </si>
  <si>
    <t>коммерческое предложение от 15.07.2025 № б/н</t>
  </si>
  <si>
    <t xml:space="preserve">МФУ Kyocera M2035dn, инв. 290813802702:
1. Техническое обслуживание;
2. Замена термоблока;
3. Восстановление DRUM-юнита
</t>
  </si>
  <si>
    <t xml:space="preserve">МФУ Kyocera M2035dn, инв. 290813802725:
1. Техническое обслуживание;
2. Замена термоблока;
3. Восстановление DRUM-юнита
</t>
  </si>
  <si>
    <t xml:space="preserve">МФУ Kyocera M2535dn, инв. 290813802807:
1. Техническое обслуживание;
2. Замена термоблока;
3. Восстановление DRUM-юнита;
4. Замена лотка
</t>
  </si>
  <si>
    <t xml:space="preserve">МФУ Kyocera FS-1035, инв. 290813802454:
1. Техническое обслуживание;
2. Замена термоблока;
3. Замена DRUM-юнита;
4. Замена блока проявки изображения;
5. Замена ролика захвата бумаги.
</t>
  </si>
  <si>
    <t xml:space="preserve">МФУ Kyocera M2035dn, инв. 290813802833:
1. Техническое обслуживание;
2. Замена термоблока;
3. Восстановление DRUM-юнита;
4. Восстановление блока проявки;
5. Замена лотка;
6. Замена ролика захвата бумаги.
</t>
  </si>
  <si>
    <t xml:space="preserve">МФУ Kyocera M2035dn, инв. 290813802830:
1. Техническое обслуживание;
2. Замена термоблока;
3. Замена DRUM-юнита;
4. Замена ролика захвата бумаги.
</t>
  </si>
  <si>
    <t xml:space="preserve">МФУ Kyocera FS-1035, инв. 290813802512:
1. Техническое обслуживание;
2. Замена термоблока;
3. Замена DRUM-юнита;
4. Замена блока проявки изображения;
5. Замена ролика захвата бумаги.
</t>
  </si>
  <si>
    <t>Принтер Kyocera FS-1370DN, инв. 290813802586:
1. Замена DRUM-юнита;
2. Замена блока проявки изображения</t>
  </si>
  <si>
    <t xml:space="preserve">МФУ Xerox WC 3220DN, инв. 290813803163:
1. Техническое обслуживание;
2. Замена термоблока;
3. Замена ролика захвата бумаги.
</t>
  </si>
  <si>
    <t xml:space="preserve">МФУ Xerox WC 3220DN, инв. 290813802925:
1. Техническое обслуживание;
2. Замена термоблока;
3. Замена ролика захвата бумаги;
4. Ремонт автоподатчика бумаги.
</t>
  </si>
  <si>
    <t xml:space="preserve">МФУ Xerox WC 3220DN, инв. 290813803158:
1. Техническое обслуживание;
2. Замена термоблока;
3. Замена ролика захвата бумаги.
</t>
  </si>
  <si>
    <t xml:space="preserve">МФУ HP LaserJet 3050, инв. 100136:
1. Техническое обслуживание;
2. Замена термоблока.
</t>
  </si>
  <si>
    <t xml:space="preserve">Принтер HP LaserJet P2055, инв. 290813801668:
1. Техническое обслуживание;
2. Замена термоблока;
3. Замена шестерни привода термоблока.
</t>
  </si>
  <si>
    <t xml:space="preserve">Принтер HP LaserJet P2055, инв. 290813801795:
1. Техническое обслуживание;
2. Замена термоблока;
3. Замена ролика захвата бумаги.
</t>
  </si>
  <si>
    <t xml:space="preserve">Принтер HP LaserJet P2055, инв. 290813801798:
1. Техническое обслуживание;
2. Замена термоблока;
3. Замена ролика захвата бумаги.
</t>
  </si>
  <si>
    <t xml:space="preserve">МФУ Xerox WC 3220DN, инв. 290813802334:
1. Техническое обслуживание;
2. Замена термоблока;
3. Замена ролика захвата бумаги.
</t>
  </si>
  <si>
    <t xml:space="preserve">МФУ Xerox WC 3220DN, инв. 290813803161:
1. Техническое обслуживание;
2. Замена термоблока.
</t>
  </si>
  <si>
    <t xml:space="preserve">МФУ HP LaserJet 1536:
1. Техническое обслуживание;
2. Замена термоблока;
3. Замена ролика захвата бумаги;
4. Ремонт автоподатчика бумаги.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</si>
</sst>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2" borderId="0" xfId="0" applyFont="1" applyFill="1" applyAlignment="1"/>
    <xf numFmtId="0" fontId="4" fillId="2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2" borderId="1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horizontal="right" vertical="top"/>
    </xf>
    <xf numFmtId="0" fontId="4" fillId="2" borderId="17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18" xfId="0" applyFont="1" applyFill="1" applyBorder="1" applyAlignment="1">
      <alignment horizontal="center" vertical="center"/>
    </xf>
    <xf numFmtId="4" fontId="12" fillId="2" borderId="19" xfId="0" applyNumberFormat="1" applyFont="1" applyFill="1" applyBorder="1" applyAlignment="1">
      <alignment vertical="top"/>
    </xf>
    <xf numFmtId="0" fontId="3" fillId="2" borderId="20" xfId="0" applyFont="1" applyFill="1" applyBorder="1" applyAlignment="1">
      <alignment horizontal="center"/>
    </xf>
    <xf numFmtId="4" fontId="4" fillId="2" borderId="21" xfId="0" applyNumberFormat="1" applyFont="1" applyFill="1" applyBorder="1"/>
    <xf numFmtId="4" fontId="4" fillId="3" borderId="22" xfId="0" applyNumberFormat="1" applyFont="1" applyFill="1" applyBorder="1"/>
    <xf numFmtId="4" fontId="4" fillId="2" borderId="23" xfId="0" applyNumberFormat="1" applyFont="1" applyFill="1" applyBorder="1"/>
    <xf numFmtId="4" fontId="4" fillId="2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2" borderId="28" xfId="0" applyNumberFormat="1" applyFont="1" applyFill="1" applyBorder="1" applyAlignment="1">
      <alignment vertical="top" wrapText="1"/>
    </xf>
    <xf numFmtId="0" fontId="3" fillId="4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5" borderId="15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2" borderId="8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/>
    </xf>
    <xf numFmtId="49" fontId="10" fillId="2" borderId="32" xfId="0" applyNumberFormat="1" applyFont="1" applyFill="1" applyBorder="1" applyAlignment="1">
      <alignment horizontal="left" vertical="top" wrapText="1"/>
    </xf>
    <xf numFmtId="49" fontId="10" fillId="2" borderId="29" xfId="0" applyNumberFormat="1" applyFont="1" applyFill="1" applyBorder="1" applyAlignment="1">
      <alignment horizontal="left" vertical="top" wrapText="1"/>
    </xf>
    <xf numFmtId="49" fontId="10" fillId="2" borderId="2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topLeftCell="A94" zoomScale="175" zoomScaleNormal="175" zoomScaleSheetLayoutView="100" workbookViewId="0">
      <selection activeCell="B98" sqref="B98:E98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52" t="s">
        <v>19</v>
      </c>
      <c r="E6" s="52"/>
      <c r="F6" s="52"/>
      <c r="G6" s="52"/>
      <c r="H6" s="1"/>
      <c r="I6" s="1"/>
      <c r="J6" s="3"/>
      <c r="K6" s="3"/>
    </row>
    <row r="7" spans="1:11" s="6" customFormat="1" ht="47.25" customHeight="1" x14ac:dyDescent="0.2">
      <c r="A7" s="53" t="s">
        <v>17</v>
      </c>
      <c r="B7" s="53"/>
      <c r="C7" s="53"/>
      <c r="D7" s="53" t="s">
        <v>18</v>
      </c>
      <c r="E7" s="53"/>
      <c r="F7" s="53"/>
      <c r="G7" s="53"/>
      <c r="H7" s="5"/>
      <c r="I7" s="5"/>
    </row>
    <row r="8" spans="1:11" s="8" customFormat="1" ht="47.25" customHeight="1" x14ac:dyDescent="0.2">
      <c r="A8" s="55" t="s">
        <v>9</v>
      </c>
      <c r="B8" s="55"/>
      <c r="C8" s="55"/>
      <c r="D8" s="54" t="s">
        <v>29</v>
      </c>
      <c r="E8" s="54"/>
      <c r="F8" s="54"/>
      <c r="G8" s="54"/>
      <c r="H8" s="31"/>
      <c r="I8" s="7"/>
    </row>
    <row r="9" spans="1:11" ht="15" x14ac:dyDescent="0.25">
      <c r="A9" s="9" t="s">
        <v>0</v>
      </c>
      <c r="B9" s="11"/>
      <c r="C9" s="51" t="s">
        <v>1</v>
      </c>
      <c r="D9" s="51"/>
      <c r="E9" s="51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26.25" customHeight="1" x14ac:dyDescent="0.2">
      <c r="A11" s="28" t="s">
        <v>22</v>
      </c>
      <c r="B11" s="44">
        <v>1</v>
      </c>
      <c r="C11" s="56" t="s">
        <v>27</v>
      </c>
      <c r="D11" s="56"/>
      <c r="E11" s="56"/>
      <c r="F11" s="27" t="s">
        <v>28</v>
      </c>
      <c r="G11" s="33" t="s">
        <v>4</v>
      </c>
    </row>
    <row r="12" spans="1:11" s="34" customFormat="1" ht="12.75" customHeight="1" x14ac:dyDescent="0.2">
      <c r="A12" s="29" t="s">
        <v>25</v>
      </c>
      <c r="B12" s="57">
        <v>1</v>
      </c>
      <c r="C12" s="58"/>
      <c r="D12" s="58"/>
      <c r="E12" s="30" t="s">
        <v>26</v>
      </c>
      <c r="F12" s="59"/>
      <c r="G12" s="35" t="s">
        <v>4</v>
      </c>
    </row>
    <row r="13" spans="1:11" s="34" customFormat="1" ht="42.75" customHeight="1" x14ac:dyDescent="0.2">
      <c r="A13" s="29" t="s">
        <v>23</v>
      </c>
      <c r="B13" s="61" t="s">
        <v>32</v>
      </c>
      <c r="C13" s="62"/>
      <c r="D13" s="62"/>
      <c r="E13" s="63"/>
      <c r="F13" s="60"/>
      <c r="G13" s="35" t="s">
        <v>4</v>
      </c>
    </row>
    <row r="14" spans="1:11" s="34" customFormat="1" ht="15" x14ac:dyDescent="0.2">
      <c r="A14" s="29" t="s">
        <v>24</v>
      </c>
      <c r="B14" s="46"/>
      <c r="C14" s="43">
        <f>1000+20000+5000</f>
        <v>26000</v>
      </c>
      <c r="D14" s="43">
        <f>1500+17000+5000</f>
        <v>23500</v>
      </c>
      <c r="E14" s="43">
        <f>1500+17000+5000</f>
        <v>23500</v>
      </c>
      <c r="F14" s="15">
        <f>ROUND(SUM(C14:E14)/3,2)</f>
        <v>24333.33</v>
      </c>
      <c r="G14" s="36">
        <v>24333.33</v>
      </c>
    </row>
    <row r="15" spans="1:11" s="34" customFormat="1" ht="15.75" thickBot="1" x14ac:dyDescent="0.3">
      <c r="A15" s="37" t="s">
        <v>5</v>
      </c>
      <c r="B15" s="49"/>
      <c r="C15" s="40">
        <f>C14*$B12</f>
        <v>26000</v>
      </c>
      <c r="D15" s="41">
        <f>D14*$B12</f>
        <v>23500</v>
      </c>
      <c r="E15" s="38">
        <f>E14*$B12</f>
        <v>23500</v>
      </c>
      <c r="F15" s="38"/>
      <c r="G15" s="39">
        <f>G14*$B12</f>
        <v>24333.33</v>
      </c>
    </row>
    <row r="16" spans="1:11" s="34" customFormat="1" ht="26.25" customHeight="1" x14ac:dyDescent="0.2">
      <c r="A16" s="28" t="s">
        <v>22</v>
      </c>
      <c r="B16" s="44">
        <v>2</v>
      </c>
      <c r="C16" s="56" t="s">
        <v>27</v>
      </c>
      <c r="D16" s="56"/>
      <c r="E16" s="56"/>
      <c r="F16" s="27" t="s">
        <v>28</v>
      </c>
      <c r="G16" s="33" t="s">
        <v>4</v>
      </c>
    </row>
    <row r="17" spans="1:7" s="34" customFormat="1" ht="12.75" customHeight="1" x14ac:dyDescent="0.2">
      <c r="A17" s="29" t="s">
        <v>25</v>
      </c>
      <c r="B17" s="57">
        <v>1</v>
      </c>
      <c r="C17" s="58"/>
      <c r="D17" s="58"/>
      <c r="E17" s="30" t="s">
        <v>26</v>
      </c>
      <c r="F17" s="59"/>
      <c r="G17" s="35" t="s">
        <v>4</v>
      </c>
    </row>
    <row r="18" spans="1:7" s="34" customFormat="1" ht="42" customHeight="1" x14ac:dyDescent="0.2">
      <c r="A18" s="29" t="s">
        <v>23</v>
      </c>
      <c r="B18" s="61" t="s">
        <v>33</v>
      </c>
      <c r="C18" s="62"/>
      <c r="D18" s="62"/>
      <c r="E18" s="63"/>
      <c r="F18" s="60"/>
      <c r="G18" s="35" t="s">
        <v>4</v>
      </c>
    </row>
    <row r="19" spans="1:7" s="34" customFormat="1" ht="15" x14ac:dyDescent="0.2">
      <c r="A19" s="29" t="s">
        <v>24</v>
      </c>
      <c r="B19" s="46"/>
      <c r="C19" s="43">
        <f>1000+20000+5000</f>
        <v>26000</v>
      </c>
      <c r="D19" s="43">
        <f>1500+17000+5000</f>
        <v>23500</v>
      </c>
      <c r="E19" s="43">
        <f>1500+17000+5000</f>
        <v>23500</v>
      </c>
      <c r="F19" s="15">
        <f>ROUND(SUM(C19:E19)/3,2)</f>
        <v>24333.33</v>
      </c>
      <c r="G19" s="36">
        <v>24333.33</v>
      </c>
    </row>
    <row r="20" spans="1:7" s="34" customFormat="1" ht="15.75" thickBot="1" x14ac:dyDescent="0.3">
      <c r="A20" s="37" t="s">
        <v>5</v>
      </c>
      <c r="B20" s="49"/>
      <c r="C20" s="40">
        <f>C19*$B17</f>
        <v>26000</v>
      </c>
      <c r="D20" s="41">
        <f>D19*$B17</f>
        <v>23500</v>
      </c>
      <c r="E20" s="38">
        <f>E19*$B17</f>
        <v>23500</v>
      </c>
      <c r="F20" s="38"/>
      <c r="G20" s="39">
        <f>G19*$B17</f>
        <v>24333.33</v>
      </c>
    </row>
    <row r="21" spans="1:7" s="34" customFormat="1" ht="26.25" customHeight="1" x14ac:dyDescent="0.2">
      <c r="A21" s="28" t="s">
        <v>22</v>
      </c>
      <c r="B21" s="44">
        <v>3</v>
      </c>
      <c r="C21" s="56" t="s">
        <v>27</v>
      </c>
      <c r="D21" s="56"/>
      <c r="E21" s="56"/>
      <c r="F21" s="27" t="s">
        <v>28</v>
      </c>
      <c r="G21" s="33" t="s">
        <v>4</v>
      </c>
    </row>
    <row r="22" spans="1:7" s="34" customFormat="1" ht="12.75" customHeight="1" x14ac:dyDescent="0.2">
      <c r="A22" s="29" t="s">
        <v>25</v>
      </c>
      <c r="B22" s="57">
        <v>1</v>
      </c>
      <c r="C22" s="58"/>
      <c r="D22" s="58"/>
      <c r="E22" s="30" t="s">
        <v>26</v>
      </c>
      <c r="F22" s="59"/>
      <c r="G22" s="35" t="s">
        <v>4</v>
      </c>
    </row>
    <row r="23" spans="1:7" s="34" customFormat="1" ht="52.5" customHeight="1" x14ac:dyDescent="0.2">
      <c r="A23" s="29" t="s">
        <v>23</v>
      </c>
      <c r="B23" s="61" t="s">
        <v>34</v>
      </c>
      <c r="C23" s="62"/>
      <c r="D23" s="62"/>
      <c r="E23" s="63"/>
      <c r="F23" s="60"/>
      <c r="G23" s="35" t="s">
        <v>4</v>
      </c>
    </row>
    <row r="24" spans="1:7" s="34" customFormat="1" ht="15" x14ac:dyDescent="0.2">
      <c r="A24" s="29" t="s">
        <v>24</v>
      </c>
      <c r="B24" s="46"/>
      <c r="C24" s="43">
        <f>1000+20000+5000+3000</f>
        <v>29000</v>
      </c>
      <c r="D24" s="43">
        <f>1500+17000+5000+3000</f>
        <v>26500</v>
      </c>
      <c r="E24" s="43">
        <f>1500+17000+5000+3000</f>
        <v>26500</v>
      </c>
      <c r="F24" s="15">
        <f>ROUND(SUM(C24:E24)/3,2)</f>
        <v>27333.33</v>
      </c>
      <c r="G24" s="36">
        <v>27333.33</v>
      </c>
    </row>
    <row r="25" spans="1:7" s="34" customFormat="1" ht="15.75" thickBot="1" x14ac:dyDescent="0.3">
      <c r="A25" s="37" t="s">
        <v>5</v>
      </c>
      <c r="B25" s="49"/>
      <c r="C25" s="40">
        <f>C24*$B22</f>
        <v>29000</v>
      </c>
      <c r="D25" s="41">
        <f>D24*$B22</f>
        <v>26500</v>
      </c>
      <c r="E25" s="38">
        <f>E24*$B22</f>
        <v>26500</v>
      </c>
      <c r="F25" s="38"/>
      <c r="G25" s="39">
        <f>G24*$B22</f>
        <v>27333.33</v>
      </c>
    </row>
    <row r="26" spans="1:7" s="34" customFormat="1" ht="26.25" customHeight="1" x14ac:dyDescent="0.2">
      <c r="A26" s="28" t="s">
        <v>22</v>
      </c>
      <c r="B26" s="44">
        <v>4</v>
      </c>
      <c r="C26" s="56" t="s">
        <v>27</v>
      </c>
      <c r="D26" s="56"/>
      <c r="E26" s="56"/>
      <c r="F26" s="27" t="s">
        <v>28</v>
      </c>
      <c r="G26" s="33" t="s">
        <v>4</v>
      </c>
    </row>
    <row r="27" spans="1:7" s="34" customFormat="1" ht="12.75" customHeight="1" x14ac:dyDescent="0.2">
      <c r="A27" s="29" t="s">
        <v>25</v>
      </c>
      <c r="B27" s="57">
        <v>1</v>
      </c>
      <c r="C27" s="58"/>
      <c r="D27" s="58"/>
      <c r="E27" s="30" t="s">
        <v>26</v>
      </c>
      <c r="F27" s="59"/>
      <c r="G27" s="35" t="s">
        <v>4</v>
      </c>
    </row>
    <row r="28" spans="1:7" s="34" customFormat="1" ht="63.75" customHeight="1" x14ac:dyDescent="0.2">
      <c r="A28" s="29" t="s">
        <v>23</v>
      </c>
      <c r="B28" s="61" t="s">
        <v>35</v>
      </c>
      <c r="C28" s="62"/>
      <c r="D28" s="62"/>
      <c r="E28" s="63"/>
      <c r="F28" s="60"/>
      <c r="G28" s="35" t="s">
        <v>4</v>
      </c>
    </row>
    <row r="29" spans="1:7" s="34" customFormat="1" ht="15" x14ac:dyDescent="0.2">
      <c r="A29" s="29" t="s">
        <v>24</v>
      </c>
      <c r="B29" s="46"/>
      <c r="C29" s="43">
        <f>1000+20000+8000+14000+700</f>
        <v>43700</v>
      </c>
      <c r="D29" s="43">
        <f>1500+17000+8000+14000+1000</f>
        <v>41500</v>
      </c>
      <c r="E29" s="43">
        <f>1500+17000+8000+14000+1000</f>
        <v>41500</v>
      </c>
      <c r="F29" s="15">
        <f>ROUND(SUM(C29:E29)/3,2)</f>
        <v>42233.33</v>
      </c>
      <c r="G29" s="36">
        <v>42233.33</v>
      </c>
    </row>
    <row r="30" spans="1:7" s="34" customFormat="1" ht="15.75" thickBot="1" x14ac:dyDescent="0.3">
      <c r="A30" s="37" t="s">
        <v>5</v>
      </c>
      <c r="B30" s="49"/>
      <c r="C30" s="40">
        <f>C29*$B27</f>
        <v>43700</v>
      </c>
      <c r="D30" s="41">
        <f>D29*$B27</f>
        <v>41500</v>
      </c>
      <c r="E30" s="38">
        <f>E29*$B27</f>
        <v>41500</v>
      </c>
      <c r="F30" s="38"/>
      <c r="G30" s="39">
        <f>G29*$B27</f>
        <v>42233.33</v>
      </c>
    </row>
    <row r="31" spans="1:7" s="34" customFormat="1" ht="26.25" customHeight="1" x14ac:dyDescent="0.2">
      <c r="A31" s="28" t="s">
        <v>22</v>
      </c>
      <c r="B31" s="44">
        <v>5</v>
      </c>
      <c r="C31" s="56" t="s">
        <v>27</v>
      </c>
      <c r="D31" s="56"/>
      <c r="E31" s="56"/>
      <c r="F31" s="27" t="s">
        <v>28</v>
      </c>
      <c r="G31" s="33" t="s">
        <v>4</v>
      </c>
    </row>
    <row r="32" spans="1:7" s="34" customFormat="1" ht="12.75" customHeight="1" x14ac:dyDescent="0.2">
      <c r="A32" s="29" t="s">
        <v>25</v>
      </c>
      <c r="B32" s="57">
        <v>1</v>
      </c>
      <c r="C32" s="58"/>
      <c r="D32" s="58"/>
      <c r="E32" s="30" t="s">
        <v>26</v>
      </c>
      <c r="F32" s="59"/>
      <c r="G32" s="35" t="s">
        <v>4</v>
      </c>
    </row>
    <row r="33" spans="1:7" s="34" customFormat="1" ht="75" customHeight="1" x14ac:dyDescent="0.2">
      <c r="A33" s="29" t="s">
        <v>23</v>
      </c>
      <c r="B33" s="61" t="s">
        <v>36</v>
      </c>
      <c r="C33" s="62"/>
      <c r="D33" s="62"/>
      <c r="E33" s="63"/>
      <c r="F33" s="60"/>
      <c r="G33" s="35" t="s">
        <v>4</v>
      </c>
    </row>
    <row r="34" spans="1:7" s="34" customFormat="1" ht="15" x14ac:dyDescent="0.2">
      <c r="A34" s="29" t="s">
        <v>24</v>
      </c>
      <c r="B34" s="46"/>
      <c r="C34" s="43">
        <f>1000+20000+8000+5000+3000+700</f>
        <v>37700</v>
      </c>
      <c r="D34" s="43">
        <f>1500+17000+8000+7000+3000+1000</f>
        <v>37500</v>
      </c>
      <c r="E34" s="43">
        <f>1500+17000+8000+7000+3000+1000</f>
        <v>37500</v>
      </c>
      <c r="F34" s="15">
        <f>ROUND(SUM(C34:E34)/3,2)</f>
        <v>37566.67</v>
      </c>
      <c r="G34" s="36">
        <v>37566.67</v>
      </c>
    </row>
    <row r="35" spans="1:7" s="34" customFormat="1" ht="15.75" thickBot="1" x14ac:dyDescent="0.3">
      <c r="A35" s="37" t="s">
        <v>5</v>
      </c>
      <c r="B35" s="49"/>
      <c r="C35" s="40">
        <f>C34*$B32</f>
        <v>37700</v>
      </c>
      <c r="D35" s="41">
        <f>D34*$B32</f>
        <v>37500</v>
      </c>
      <c r="E35" s="38">
        <f>E34*$B32</f>
        <v>37500</v>
      </c>
      <c r="F35" s="38"/>
      <c r="G35" s="39">
        <f>G34*$B32</f>
        <v>37566.67</v>
      </c>
    </row>
    <row r="36" spans="1:7" s="34" customFormat="1" ht="26.25" customHeight="1" x14ac:dyDescent="0.2">
      <c r="A36" s="28" t="s">
        <v>22</v>
      </c>
      <c r="B36" s="44">
        <v>6</v>
      </c>
      <c r="C36" s="56" t="s">
        <v>27</v>
      </c>
      <c r="D36" s="56"/>
      <c r="E36" s="56"/>
      <c r="F36" s="27" t="s">
        <v>28</v>
      </c>
      <c r="G36" s="33" t="s">
        <v>4</v>
      </c>
    </row>
    <row r="37" spans="1:7" s="34" customFormat="1" ht="12.75" customHeight="1" x14ac:dyDescent="0.2">
      <c r="A37" s="29" t="s">
        <v>25</v>
      </c>
      <c r="B37" s="57">
        <v>1</v>
      </c>
      <c r="C37" s="58"/>
      <c r="D37" s="58"/>
      <c r="E37" s="30" t="s">
        <v>26</v>
      </c>
      <c r="F37" s="59"/>
      <c r="G37" s="35" t="s">
        <v>4</v>
      </c>
    </row>
    <row r="38" spans="1:7" s="34" customFormat="1" ht="53.25" customHeight="1" x14ac:dyDescent="0.2">
      <c r="A38" s="29" t="s">
        <v>23</v>
      </c>
      <c r="B38" s="61" t="s">
        <v>37</v>
      </c>
      <c r="C38" s="62"/>
      <c r="D38" s="62"/>
      <c r="E38" s="63"/>
      <c r="F38" s="60"/>
      <c r="G38" s="35" t="s">
        <v>4</v>
      </c>
    </row>
    <row r="39" spans="1:7" s="34" customFormat="1" ht="15" x14ac:dyDescent="0.2">
      <c r="A39" s="29" t="s">
        <v>24</v>
      </c>
      <c r="B39" s="46"/>
      <c r="C39" s="43">
        <f>1000+20000+8000+700</f>
        <v>29700</v>
      </c>
      <c r="D39" s="43">
        <f>1500+17000+8000+1000</f>
        <v>27500</v>
      </c>
      <c r="E39" s="43">
        <f>1500+17000+8000+1000</f>
        <v>27500</v>
      </c>
      <c r="F39" s="15">
        <f>ROUND(SUM(C39:E39)/3,2)</f>
        <v>28233.33</v>
      </c>
      <c r="G39" s="36">
        <v>28233.33</v>
      </c>
    </row>
    <row r="40" spans="1:7" s="34" customFormat="1" ht="15.75" thickBot="1" x14ac:dyDescent="0.3">
      <c r="A40" s="37" t="s">
        <v>5</v>
      </c>
      <c r="B40" s="49"/>
      <c r="C40" s="40">
        <f>C39*$B37</f>
        <v>29700</v>
      </c>
      <c r="D40" s="41">
        <f>D39*$B37</f>
        <v>27500</v>
      </c>
      <c r="E40" s="38">
        <f>E39*$B37</f>
        <v>27500</v>
      </c>
      <c r="F40" s="38"/>
      <c r="G40" s="39">
        <f>G39*$B37</f>
        <v>28233.33</v>
      </c>
    </row>
    <row r="41" spans="1:7" s="34" customFormat="1" ht="26.25" customHeight="1" x14ac:dyDescent="0.2">
      <c r="A41" s="28" t="s">
        <v>22</v>
      </c>
      <c r="B41" s="44">
        <v>7</v>
      </c>
      <c r="C41" s="56" t="s">
        <v>27</v>
      </c>
      <c r="D41" s="56"/>
      <c r="E41" s="56"/>
      <c r="F41" s="27" t="s">
        <v>28</v>
      </c>
      <c r="G41" s="33" t="s">
        <v>4</v>
      </c>
    </row>
    <row r="42" spans="1:7" s="34" customFormat="1" ht="12.75" customHeight="1" x14ac:dyDescent="0.2">
      <c r="A42" s="29" t="s">
        <v>25</v>
      </c>
      <c r="B42" s="57">
        <v>1</v>
      </c>
      <c r="C42" s="58"/>
      <c r="D42" s="58"/>
      <c r="E42" s="30" t="s">
        <v>26</v>
      </c>
      <c r="F42" s="59"/>
      <c r="G42" s="35" t="s">
        <v>4</v>
      </c>
    </row>
    <row r="43" spans="1:7" s="34" customFormat="1" ht="63.75" customHeight="1" x14ac:dyDescent="0.2">
      <c r="A43" s="29" t="s">
        <v>23</v>
      </c>
      <c r="B43" s="61" t="s">
        <v>38</v>
      </c>
      <c r="C43" s="62"/>
      <c r="D43" s="62"/>
      <c r="E43" s="63"/>
      <c r="F43" s="60"/>
      <c r="G43" s="35" t="s">
        <v>4</v>
      </c>
    </row>
    <row r="44" spans="1:7" s="34" customFormat="1" ht="15" x14ac:dyDescent="0.2">
      <c r="A44" s="29" t="s">
        <v>24</v>
      </c>
      <c r="B44" s="46"/>
      <c r="C44" s="43">
        <f>1000+20000+8000+14000+700</f>
        <v>43700</v>
      </c>
      <c r="D44" s="43">
        <f>1500+17000+8000+14000+1000</f>
        <v>41500</v>
      </c>
      <c r="E44" s="43">
        <f>1500+17000+8000+14000+1000</f>
        <v>41500</v>
      </c>
      <c r="F44" s="15">
        <f>ROUND(SUM(C44:E44)/3,2)</f>
        <v>42233.33</v>
      </c>
      <c r="G44" s="36">
        <v>42233.33</v>
      </c>
    </row>
    <row r="45" spans="1:7" s="34" customFormat="1" ht="15.75" thickBot="1" x14ac:dyDescent="0.3">
      <c r="A45" s="37" t="s">
        <v>5</v>
      </c>
      <c r="B45" s="49"/>
      <c r="C45" s="40">
        <f>C44*$B42</f>
        <v>43700</v>
      </c>
      <c r="D45" s="41">
        <f>D44*$B42</f>
        <v>41500</v>
      </c>
      <c r="E45" s="38">
        <f>E44*$B42</f>
        <v>41500</v>
      </c>
      <c r="F45" s="38"/>
      <c r="G45" s="39">
        <f>G44*$B42</f>
        <v>42233.33</v>
      </c>
    </row>
    <row r="46" spans="1:7" s="34" customFormat="1" ht="26.25" customHeight="1" x14ac:dyDescent="0.2">
      <c r="A46" s="28" t="s">
        <v>22</v>
      </c>
      <c r="B46" s="44">
        <v>8</v>
      </c>
      <c r="C46" s="56" t="s">
        <v>27</v>
      </c>
      <c r="D46" s="56"/>
      <c r="E46" s="56"/>
      <c r="F46" s="27" t="s">
        <v>28</v>
      </c>
      <c r="G46" s="33" t="s">
        <v>4</v>
      </c>
    </row>
    <row r="47" spans="1:7" s="34" customFormat="1" ht="12.75" customHeight="1" x14ac:dyDescent="0.2">
      <c r="A47" s="29" t="s">
        <v>25</v>
      </c>
      <c r="B47" s="57">
        <v>1</v>
      </c>
      <c r="C47" s="58"/>
      <c r="D47" s="58"/>
      <c r="E47" s="30" t="s">
        <v>26</v>
      </c>
      <c r="F47" s="59"/>
      <c r="G47" s="35" t="s">
        <v>4</v>
      </c>
    </row>
    <row r="48" spans="1:7" s="34" customFormat="1" ht="32.25" customHeight="1" x14ac:dyDescent="0.2">
      <c r="A48" s="29" t="s">
        <v>23</v>
      </c>
      <c r="B48" s="61" t="s">
        <v>39</v>
      </c>
      <c r="C48" s="62"/>
      <c r="D48" s="62"/>
      <c r="E48" s="63"/>
      <c r="F48" s="60"/>
      <c r="G48" s="35" t="s">
        <v>4</v>
      </c>
    </row>
    <row r="49" spans="1:7" s="34" customFormat="1" ht="15" x14ac:dyDescent="0.2">
      <c r="A49" s="29" t="s">
        <v>24</v>
      </c>
      <c r="B49" s="46"/>
      <c r="C49" s="43">
        <f>8000+11000</f>
        <v>19000</v>
      </c>
      <c r="D49" s="43">
        <f t="shared" ref="D49:E49" si="0">8000+11000</f>
        <v>19000</v>
      </c>
      <c r="E49" s="43">
        <f t="shared" si="0"/>
        <v>19000</v>
      </c>
      <c r="F49" s="15">
        <f>ROUND(SUM(C49:E49)/3,2)</f>
        <v>19000</v>
      </c>
      <c r="G49" s="36">
        <v>19000</v>
      </c>
    </row>
    <row r="50" spans="1:7" s="34" customFormat="1" ht="15.75" thickBot="1" x14ac:dyDescent="0.3">
      <c r="A50" s="37" t="s">
        <v>5</v>
      </c>
      <c r="B50" s="49"/>
      <c r="C50" s="40">
        <f>C49*$B47</f>
        <v>19000</v>
      </c>
      <c r="D50" s="41">
        <f>D49*$B47</f>
        <v>19000</v>
      </c>
      <c r="E50" s="38">
        <f>E49*$B47</f>
        <v>19000</v>
      </c>
      <c r="F50" s="38"/>
      <c r="G50" s="39">
        <f>G49*$B47</f>
        <v>19000</v>
      </c>
    </row>
    <row r="51" spans="1:7" s="34" customFormat="1" ht="26.25" customHeight="1" x14ac:dyDescent="0.2">
      <c r="A51" s="28" t="s">
        <v>22</v>
      </c>
      <c r="B51" s="44">
        <v>9</v>
      </c>
      <c r="C51" s="56" t="s">
        <v>27</v>
      </c>
      <c r="D51" s="56"/>
      <c r="E51" s="56"/>
      <c r="F51" s="27" t="s">
        <v>28</v>
      </c>
      <c r="G51" s="33" t="s">
        <v>4</v>
      </c>
    </row>
    <row r="52" spans="1:7" s="34" customFormat="1" ht="12.75" customHeight="1" x14ac:dyDescent="0.2">
      <c r="A52" s="29" t="s">
        <v>25</v>
      </c>
      <c r="B52" s="57">
        <v>1</v>
      </c>
      <c r="C52" s="58"/>
      <c r="D52" s="58"/>
      <c r="E52" s="30" t="s">
        <v>26</v>
      </c>
      <c r="F52" s="59"/>
      <c r="G52" s="35" t="s">
        <v>4</v>
      </c>
    </row>
    <row r="53" spans="1:7" s="34" customFormat="1" ht="42" customHeight="1" x14ac:dyDescent="0.2">
      <c r="A53" s="29" t="s">
        <v>23</v>
      </c>
      <c r="B53" s="61" t="s">
        <v>40</v>
      </c>
      <c r="C53" s="62"/>
      <c r="D53" s="62"/>
      <c r="E53" s="63"/>
      <c r="F53" s="60"/>
      <c r="G53" s="35" t="s">
        <v>4</v>
      </c>
    </row>
    <row r="54" spans="1:7" s="34" customFormat="1" ht="14.25" customHeight="1" x14ac:dyDescent="0.2">
      <c r="A54" s="29" t="s">
        <v>24</v>
      </c>
      <c r="B54" s="46"/>
      <c r="C54" s="43">
        <f>1000+12500+1000</f>
        <v>14500</v>
      </c>
      <c r="D54" s="43">
        <f>1500+12000+1000</f>
        <v>14500</v>
      </c>
      <c r="E54" s="43">
        <f>1500+12000+1000</f>
        <v>14500</v>
      </c>
      <c r="F54" s="15">
        <f>ROUND(SUM(C54:E54)/3,2)</f>
        <v>14500</v>
      </c>
      <c r="G54" s="36">
        <v>14500</v>
      </c>
    </row>
    <row r="55" spans="1:7" s="34" customFormat="1" ht="15.75" thickBot="1" x14ac:dyDescent="0.3">
      <c r="A55" s="37" t="s">
        <v>5</v>
      </c>
      <c r="B55" s="49"/>
      <c r="C55" s="40">
        <f>C54*$B52</f>
        <v>14500</v>
      </c>
      <c r="D55" s="41">
        <f>D54*$B52</f>
        <v>14500</v>
      </c>
      <c r="E55" s="38">
        <f>E54*$B52</f>
        <v>14500</v>
      </c>
      <c r="F55" s="38"/>
      <c r="G55" s="39">
        <f>G54*$B52</f>
        <v>14500</v>
      </c>
    </row>
    <row r="56" spans="1:7" s="34" customFormat="1" ht="26.25" customHeight="1" x14ac:dyDescent="0.2">
      <c r="A56" s="28" t="s">
        <v>22</v>
      </c>
      <c r="B56" s="44">
        <v>10</v>
      </c>
      <c r="C56" s="56" t="s">
        <v>27</v>
      </c>
      <c r="D56" s="56"/>
      <c r="E56" s="56"/>
      <c r="F56" s="27" t="s">
        <v>28</v>
      </c>
      <c r="G56" s="33" t="s">
        <v>4</v>
      </c>
    </row>
    <row r="57" spans="1:7" s="34" customFormat="1" ht="12.75" customHeight="1" x14ac:dyDescent="0.2">
      <c r="A57" s="29" t="s">
        <v>25</v>
      </c>
      <c r="B57" s="57">
        <v>1</v>
      </c>
      <c r="C57" s="58"/>
      <c r="D57" s="58"/>
      <c r="E57" s="30" t="s">
        <v>26</v>
      </c>
      <c r="F57" s="59"/>
      <c r="G57" s="35" t="s">
        <v>4</v>
      </c>
    </row>
    <row r="58" spans="1:7" s="34" customFormat="1" ht="53.25" customHeight="1" x14ac:dyDescent="0.2">
      <c r="A58" s="29" t="s">
        <v>23</v>
      </c>
      <c r="B58" s="61" t="s">
        <v>41</v>
      </c>
      <c r="C58" s="62"/>
      <c r="D58" s="62"/>
      <c r="E58" s="63"/>
      <c r="F58" s="60"/>
      <c r="G58" s="35" t="s">
        <v>4</v>
      </c>
    </row>
    <row r="59" spans="1:7" s="34" customFormat="1" ht="15" x14ac:dyDescent="0.2">
      <c r="A59" s="29" t="s">
        <v>24</v>
      </c>
      <c r="B59" s="46"/>
      <c r="C59" s="43">
        <f>1000+12500+1000+2000</f>
        <v>16500</v>
      </c>
      <c r="D59" s="43">
        <f>1500+12000+1000+2000</f>
        <v>16500</v>
      </c>
      <c r="E59" s="43">
        <f>1500+12000+1000+2000</f>
        <v>16500</v>
      </c>
      <c r="F59" s="15">
        <f>ROUND(SUM(C59:E59)/3,2)</f>
        <v>16500</v>
      </c>
      <c r="G59" s="36">
        <v>16500</v>
      </c>
    </row>
    <row r="60" spans="1:7" s="34" customFormat="1" ht="15.75" thickBot="1" x14ac:dyDescent="0.3">
      <c r="A60" s="37" t="s">
        <v>5</v>
      </c>
      <c r="B60" s="49"/>
      <c r="C60" s="40">
        <f>C59*$B57</f>
        <v>16500</v>
      </c>
      <c r="D60" s="41">
        <f>D59*$B57</f>
        <v>16500</v>
      </c>
      <c r="E60" s="38">
        <f>E59*$B57</f>
        <v>16500</v>
      </c>
      <c r="F60" s="38"/>
      <c r="G60" s="39">
        <f>G59*$B57</f>
        <v>16500</v>
      </c>
    </row>
    <row r="61" spans="1:7" s="34" customFormat="1" ht="26.25" customHeight="1" x14ac:dyDescent="0.2">
      <c r="A61" s="28" t="s">
        <v>22</v>
      </c>
      <c r="B61" s="44">
        <v>11</v>
      </c>
      <c r="C61" s="56" t="s">
        <v>27</v>
      </c>
      <c r="D61" s="56"/>
      <c r="E61" s="56"/>
      <c r="F61" s="27" t="s">
        <v>28</v>
      </c>
      <c r="G61" s="33" t="s">
        <v>4</v>
      </c>
    </row>
    <row r="62" spans="1:7" s="34" customFormat="1" ht="12.75" customHeight="1" x14ac:dyDescent="0.2">
      <c r="A62" s="29" t="s">
        <v>25</v>
      </c>
      <c r="B62" s="57">
        <v>1</v>
      </c>
      <c r="C62" s="58"/>
      <c r="D62" s="58"/>
      <c r="E62" s="30" t="s">
        <v>26</v>
      </c>
      <c r="F62" s="59"/>
      <c r="G62" s="35" t="s">
        <v>4</v>
      </c>
    </row>
    <row r="63" spans="1:7" s="34" customFormat="1" ht="43.5" customHeight="1" x14ac:dyDescent="0.2">
      <c r="A63" s="29" t="s">
        <v>23</v>
      </c>
      <c r="B63" s="61" t="s">
        <v>42</v>
      </c>
      <c r="C63" s="62"/>
      <c r="D63" s="62"/>
      <c r="E63" s="63"/>
      <c r="F63" s="60"/>
      <c r="G63" s="35" t="s">
        <v>4</v>
      </c>
    </row>
    <row r="64" spans="1:7" s="34" customFormat="1" ht="15" x14ac:dyDescent="0.2">
      <c r="A64" s="29" t="s">
        <v>24</v>
      </c>
      <c r="B64" s="46"/>
      <c r="C64" s="43">
        <f>1000+12500+1000</f>
        <v>14500</v>
      </c>
      <c r="D64" s="43">
        <f>1500+12000+1000</f>
        <v>14500</v>
      </c>
      <c r="E64" s="43">
        <f>1500+12000+1000</f>
        <v>14500</v>
      </c>
      <c r="F64" s="15">
        <f>ROUND(SUM(C64:E64)/3,2)</f>
        <v>14500</v>
      </c>
      <c r="G64" s="36">
        <v>14500</v>
      </c>
    </row>
    <row r="65" spans="1:7" s="34" customFormat="1" ht="15.75" thickBot="1" x14ac:dyDescent="0.3">
      <c r="A65" s="37" t="s">
        <v>5</v>
      </c>
      <c r="B65" s="49"/>
      <c r="C65" s="40">
        <f>C64*$B62</f>
        <v>14500</v>
      </c>
      <c r="D65" s="41">
        <f>D64*$B62</f>
        <v>14500</v>
      </c>
      <c r="E65" s="38">
        <f>E64*$B62</f>
        <v>14500</v>
      </c>
      <c r="F65" s="38"/>
      <c r="G65" s="39">
        <f>G64*$B62</f>
        <v>14500</v>
      </c>
    </row>
    <row r="66" spans="1:7" s="34" customFormat="1" ht="26.25" customHeight="1" x14ac:dyDescent="0.2">
      <c r="A66" s="28" t="s">
        <v>22</v>
      </c>
      <c r="B66" s="44">
        <v>12</v>
      </c>
      <c r="C66" s="56" t="s">
        <v>27</v>
      </c>
      <c r="D66" s="56"/>
      <c r="E66" s="56"/>
      <c r="F66" s="27" t="s">
        <v>28</v>
      </c>
      <c r="G66" s="33" t="s">
        <v>4</v>
      </c>
    </row>
    <row r="67" spans="1:7" s="34" customFormat="1" ht="12.75" customHeight="1" x14ac:dyDescent="0.2">
      <c r="A67" s="29" t="s">
        <v>25</v>
      </c>
      <c r="B67" s="57">
        <v>1</v>
      </c>
      <c r="C67" s="58"/>
      <c r="D67" s="58"/>
      <c r="E67" s="30" t="s">
        <v>26</v>
      </c>
      <c r="F67" s="59"/>
      <c r="G67" s="35" t="s">
        <v>4</v>
      </c>
    </row>
    <row r="68" spans="1:7" s="34" customFormat="1" ht="31.5" customHeight="1" x14ac:dyDescent="0.2">
      <c r="A68" s="29" t="s">
        <v>23</v>
      </c>
      <c r="B68" s="61" t="s">
        <v>43</v>
      </c>
      <c r="C68" s="62"/>
      <c r="D68" s="62"/>
      <c r="E68" s="63"/>
      <c r="F68" s="60"/>
      <c r="G68" s="35" t="s">
        <v>4</v>
      </c>
    </row>
    <row r="69" spans="1:7" s="34" customFormat="1" ht="15" x14ac:dyDescent="0.2">
      <c r="A69" s="29" t="s">
        <v>24</v>
      </c>
      <c r="B69" s="46"/>
      <c r="C69" s="43">
        <f>1000+6000</f>
        <v>7000</v>
      </c>
      <c r="D69" s="43">
        <f>1500+4000</f>
        <v>5500</v>
      </c>
      <c r="E69" s="43">
        <f>1500+6000</f>
        <v>7500</v>
      </c>
      <c r="F69" s="15">
        <f>ROUND(SUM(C69:E69)/3,2)</f>
        <v>6666.67</v>
      </c>
      <c r="G69" s="36">
        <v>6666.67</v>
      </c>
    </row>
    <row r="70" spans="1:7" s="34" customFormat="1" ht="15.75" thickBot="1" x14ac:dyDescent="0.3">
      <c r="A70" s="37" t="s">
        <v>5</v>
      </c>
      <c r="B70" s="49"/>
      <c r="C70" s="40">
        <f>C69*$B67</f>
        <v>7000</v>
      </c>
      <c r="D70" s="41">
        <f>D69*$B67</f>
        <v>5500</v>
      </c>
      <c r="E70" s="38">
        <f>E69*$B67</f>
        <v>7500</v>
      </c>
      <c r="F70" s="38"/>
      <c r="G70" s="39">
        <f>G69*$B67</f>
        <v>6666.67</v>
      </c>
    </row>
    <row r="71" spans="1:7" s="34" customFormat="1" ht="26.25" customHeight="1" x14ac:dyDescent="0.2">
      <c r="A71" s="28" t="s">
        <v>22</v>
      </c>
      <c r="B71" s="44">
        <v>13</v>
      </c>
      <c r="C71" s="56" t="s">
        <v>27</v>
      </c>
      <c r="D71" s="56"/>
      <c r="E71" s="56"/>
      <c r="F71" s="27" t="s">
        <v>28</v>
      </c>
      <c r="G71" s="33" t="s">
        <v>4</v>
      </c>
    </row>
    <row r="72" spans="1:7" s="34" customFormat="1" ht="12.75" customHeight="1" x14ac:dyDescent="0.2">
      <c r="A72" s="29" t="s">
        <v>25</v>
      </c>
      <c r="B72" s="57">
        <v>1</v>
      </c>
      <c r="C72" s="58"/>
      <c r="D72" s="58"/>
      <c r="E72" s="30" t="s">
        <v>26</v>
      </c>
      <c r="F72" s="59"/>
      <c r="G72" s="35" t="s">
        <v>4</v>
      </c>
    </row>
    <row r="73" spans="1:7" s="34" customFormat="1" ht="42.75" customHeight="1" x14ac:dyDescent="0.2">
      <c r="A73" s="29" t="s">
        <v>23</v>
      </c>
      <c r="B73" s="61" t="s">
        <v>44</v>
      </c>
      <c r="C73" s="62"/>
      <c r="D73" s="62"/>
      <c r="E73" s="63"/>
      <c r="F73" s="60"/>
      <c r="G73" s="35" t="s">
        <v>4</v>
      </c>
    </row>
    <row r="74" spans="1:7" s="34" customFormat="1" ht="15" x14ac:dyDescent="0.2">
      <c r="A74" s="29" t="s">
        <v>24</v>
      </c>
      <c r="B74" s="46"/>
      <c r="C74" s="43">
        <f>1000+6000+3000</f>
        <v>10000</v>
      </c>
      <c r="D74" s="43">
        <f>1000+4000+2000</f>
        <v>7000</v>
      </c>
      <c r="E74" s="43">
        <f>1000+6000+3000</f>
        <v>10000</v>
      </c>
      <c r="F74" s="15">
        <f>ROUND(SUM(C74:E74)/3,2)</f>
        <v>9000</v>
      </c>
      <c r="G74" s="36">
        <v>9000</v>
      </c>
    </row>
    <row r="75" spans="1:7" s="34" customFormat="1" ht="15.75" thickBot="1" x14ac:dyDescent="0.3">
      <c r="A75" s="37" t="s">
        <v>5</v>
      </c>
      <c r="B75" s="49"/>
      <c r="C75" s="40">
        <f>C74*$B72</f>
        <v>10000</v>
      </c>
      <c r="D75" s="41">
        <f>D74*$B72</f>
        <v>7000</v>
      </c>
      <c r="E75" s="38">
        <f>E74*$B72</f>
        <v>10000</v>
      </c>
      <c r="F75" s="38"/>
      <c r="G75" s="39">
        <f>G74*$B72</f>
        <v>9000</v>
      </c>
    </row>
    <row r="76" spans="1:7" s="34" customFormat="1" ht="26.25" customHeight="1" x14ac:dyDescent="0.2">
      <c r="A76" s="28" t="s">
        <v>22</v>
      </c>
      <c r="B76" s="44">
        <v>14</v>
      </c>
      <c r="C76" s="56" t="s">
        <v>27</v>
      </c>
      <c r="D76" s="56"/>
      <c r="E76" s="56"/>
      <c r="F76" s="27" t="s">
        <v>28</v>
      </c>
      <c r="G76" s="33" t="s">
        <v>4</v>
      </c>
    </row>
    <row r="77" spans="1:7" s="34" customFormat="1" ht="12.75" customHeight="1" x14ac:dyDescent="0.2">
      <c r="A77" s="29" t="s">
        <v>25</v>
      </c>
      <c r="B77" s="57">
        <v>1</v>
      </c>
      <c r="C77" s="58"/>
      <c r="D77" s="58"/>
      <c r="E77" s="30" t="s">
        <v>26</v>
      </c>
      <c r="F77" s="59"/>
      <c r="G77" s="35" t="s">
        <v>4</v>
      </c>
    </row>
    <row r="78" spans="1:7" s="34" customFormat="1" ht="42.75" customHeight="1" x14ac:dyDescent="0.2">
      <c r="A78" s="29" t="s">
        <v>23</v>
      </c>
      <c r="B78" s="61" t="s">
        <v>45</v>
      </c>
      <c r="C78" s="62"/>
      <c r="D78" s="62"/>
      <c r="E78" s="63"/>
      <c r="F78" s="60"/>
      <c r="G78" s="35" t="s">
        <v>4</v>
      </c>
    </row>
    <row r="79" spans="1:7" s="34" customFormat="1" ht="15" x14ac:dyDescent="0.2">
      <c r="A79" s="29" t="s">
        <v>24</v>
      </c>
      <c r="B79" s="46"/>
      <c r="C79" s="43">
        <f>1000+6000+1000</f>
        <v>8000</v>
      </c>
      <c r="D79" s="43">
        <f>1000+4000+1000</f>
        <v>6000</v>
      </c>
      <c r="E79" s="43">
        <f>1000+6000+1000</f>
        <v>8000</v>
      </c>
      <c r="F79" s="15">
        <f>ROUND(SUM(C79:E79)/3,2)</f>
        <v>7333.33</v>
      </c>
      <c r="G79" s="36">
        <v>7333.33</v>
      </c>
    </row>
    <row r="80" spans="1:7" s="34" customFormat="1" ht="15.75" thickBot="1" x14ac:dyDescent="0.3">
      <c r="A80" s="37" t="s">
        <v>5</v>
      </c>
      <c r="B80" s="49"/>
      <c r="C80" s="40">
        <f>C79*$B77</f>
        <v>8000</v>
      </c>
      <c r="D80" s="41">
        <f>D79*$B77</f>
        <v>6000</v>
      </c>
      <c r="E80" s="38">
        <f>E79*$B77</f>
        <v>8000</v>
      </c>
      <c r="F80" s="38"/>
      <c r="G80" s="39">
        <f>G79*$B77</f>
        <v>7333.33</v>
      </c>
    </row>
    <row r="81" spans="1:7" s="34" customFormat="1" ht="26.25" customHeight="1" x14ac:dyDescent="0.2">
      <c r="A81" s="28" t="s">
        <v>22</v>
      </c>
      <c r="B81" s="44">
        <v>15</v>
      </c>
      <c r="C81" s="56" t="s">
        <v>27</v>
      </c>
      <c r="D81" s="56"/>
      <c r="E81" s="56"/>
      <c r="F81" s="27" t="s">
        <v>28</v>
      </c>
      <c r="G81" s="33" t="s">
        <v>4</v>
      </c>
    </row>
    <row r="82" spans="1:7" s="34" customFormat="1" ht="12.75" customHeight="1" x14ac:dyDescent="0.2">
      <c r="A82" s="29" t="s">
        <v>25</v>
      </c>
      <c r="B82" s="57">
        <v>1</v>
      </c>
      <c r="C82" s="58"/>
      <c r="D82" s="58"/>
      <c r="E82" s="30" t="s">
        <v>26</v>
      </c>
      <c r="F82" s="59"/>
      <c r="G82" s="35" t="s">
        <v>4</v>
      </c>
    </row>
    <row r="83" spans="1:7" s="34" customFormat="1" ht="42.75" customHeight="1" x14ac:dyDescent="0.2">
      <c r="A83" s="29" t="s">
        <v>23</v>
      </c>
      <c r="B83" s="61" t="s">
        <v>46</v>
      </c>
      <c r="C83" s="62"/>
      <c r="D83" s="62"/>
      <c r="E83" s="63"/>
      <c r="F83" s="60"/>
      <c r="G83" s="35" t="s">
        <v>4</v>
      </c>
    </row>
    <row r="84" spans="1:7" s="34" customFormat="1" ht="15" x14ac:dyDescent="0.2">
      <c r="A84" s="29" t="s">
        <v>24</v>
      </c>
      <c r="B84" s="46"/>
      <c r="C84" s="43">
        <f>1000+6000+1000</f>
        <v>8000</v>
      </c>
      <c r="D84" s="43">
        <f>1000+4000+1000</f>
        <v>6000</v>
      </c>
      <c r="E84" s="43">
        <f>1000+6000+1000</f>
        <v>8000</v>
      </c>
      <c r="F84" s="15">
        <f>ROUND(SUM(C84:E84)/3,2)</f>
        <v>7333.33</v>
      </c>
      <c r="G84" s="36">
        <v>7333.33</v>
      </c>
    </row>
    <row r="85" spans="1:7" s="34" customFormat="1" ht="15.75" thickBot="1" x14ac:dyDescent="0.3">
      <c r="A85" s="37" t="s">
        <v>5</v>
      </c>
      <c r="B85" s="49"/>
      <c r="C85" s="40">
        <f>C84*$B82</f>
        <v>8000</v>
      </c>
      <c r="D85" s="41">
        <f>D84*$B82</f>
        <v>6000</v>
      </c>
      <c r="E85" s="38">
        <f>E84*$B82</f>
        <v>8000</v>
      </c>
      <c r="F85" s="38"/>
      <c r="G85" s="39">
        <f>G84*$B82</f>
        <v>7333.33</v>
      </c>
    </row>
    <row r="86" spans="1:7" s="34" customFormat="1" ht="26.25" customHeight="1" x14ac:dyDescent="0.2">
      <c r="A86" s="28" t="s">
        <v>22</v>
      </c>
      <c r="B86" s="44">
        <v>16</v>
      </c>
      <c r="C86" s="56" t="s">
        <v>27</v>
      </c>
      <c r="D86" s="56"/>
      <c r="E86" s="56"/>
      <c r="F86" s="27" t="s">
        <v>28</v>
      </c>
      <c r="G86" s="33" t="s">
        <v>4</v>
      </c>
    </row>
    <row r="87" spans="1:7" s="34" customFormat="1" ht="12.75" customHeight="1" x14ac:dyDescent="0.2">
      <c r="A87" s="29" t="s">
        <v>25</v>
      </c>
      <c r="B87" s="57">
        <v>1</v>
      </c>
      <c r="C87" s="58"/>
      <c r="D87" s="58"/>
      <c r="E87" s="30" t="s">
        <v>26</v>
      </c>
      <c r="F87" s="59"/>
      <c r="G87" s="35" t="s">
        <v>4</v>
      </c>
    </row>
    <row r="88" spans="1:7" s="34" customFormat="1" ht="42.75" customHeight="1" x14ac:dyDescent="0.2">
      <c r="A88" s="29" t="s">
        <v>23</v>
      </c>
      <c r="B88" s="61" t="s">
        <v>47</v>
      </c>
      <c r="C88" s="62"/>
      <c r="D88" s="62"/>
      <c r="E88" s="63"/>
      <c r="F88" s="60"/>
      <c r="G88" s="35" t="s">
        <v>4</v>
      </c>
    </row>
    <row r="89" spans="1:7" s="34" customFormat="1" ht="15" x14ac:dyDescent="0.2">
      <c r="A89" s="29" t="s">
        <v>24</v>
      </c>
      <c r="B89" s="46"/>
      <c r="C89" s="43">
        <f>1000+12500+1000</f>
        <v>14500</v>
      </c>
      <c r="D89" s="43">
        <f>1000+12000+1000</f>
        <v>14000</v>
      </c>
      <c r="E89" s="43">
        <f>1000+12000+1000</f>
        <v>14000</v>
      </c>
      <c r="F89" s="15">
        <f>ROUND(SUM(C89:E89)/3,2)</f>
        <v>14166.67</v>
      </c>
      <c r="G89" s="36">
        <v>14166.67</v>
      </c>
    </row>
    <row r="90" spans="1:7" s="34" customFormat="1" ht="15.75" thickBot="1" x14ac:dyDescent="0.3">
      <c r="A90" s="37" t="s">
        <v>5</v>
      </c>
      <c r="B90" s="49"/>
      <c r="C90" s="40">
        <f>C89*$B87</f>
        <v>14500</v>
      </c>
      <c r="D90" s="41">
        <f>D89*$B87</f>
        <v>14000</v>
      </c>
      <c r="E90" s="38">
        <f>E89*$B87</f>
        <v>14000</v>
      </c>
      <c r="F90" s="38"/>
      <c r="G90" s="39">
        <f>G89*$B87</f>
        <v>14166.67</v>
      </c>
    </row>
    <row r="91" spans="1:7" s="34" customFormat="1" ht="26.25" customHeight="1" x14ac:dyDescent="0.2">
      <c r="A91" s="28" t="s">
        <v>22</v>
      </c>
      <c r="B91" s="44">
        <v>17</v>
      </c>
      <c r="C91" s="56" t="s">
        <v>27</v>
      </c>
      <c r="D91" s="56"/>
      <c r="E91" s="56"/>
      <c r="F91" s="27" t="s">
        <v>28</v>
      </c>
      <c r="G91" s="33" t="s">
        <v>4</v>
      </c>
    </row>
    <row r="92" spans="1:7" s="34" customFormat="1" ht="12.75" customHeight="1" x14ac:dyDescent="0.2">
      <c r="A92" s="29" t="s">
        <v>25</v>
      </c>
      <c r="B92" s="57">
        <v>1</v>
      </c>
      <c r="C92" s="58"/>
      <c r="D92" s="58"/>
      <c r="E92" s="30" t="s">
        <v>26</v>
      </c>
      <c r="F92" s="59"/>
      <c r="G92" s="35" t="s">
        <v>4</v>
      </c>
    </row>
    <row r="93" spans="1:7" s="34" customFormat="1" ht="32.25" customHeight="1" x14ac:dyDescent="0.2">
      <c r="A93" s="29" t="s">
        <v>23</v>
      </c>
      <c r="B93" s="61" t="s">
        <v>48</v>
      </c>
      <c r="C93" s="62"/>
      <c r="D93" s="62"/>
      <c r="E93" s="63"/>
      <c r="F93" s="60"/>
      <c r="G93" s="35" t="s">
        <v>4</v>
      </c>
    </row>
    <row r="94" spans="1:7" s="34" customFormat="1" ht="15" x14ac:dyDescent="0.2">
      <c r="A94" s="29" t="s">
        <v>24</v>
      </c>
      <c r="B94" s="46"/>
      <c r="C94" s="43">
        <f>1000+12500</f>
        <v>13500</v>
      </c>
      <c r="D94" s="43">
        <f>1000+12000</f>
        <v>13000</v>
      </c>
      <c r="E94" s="43">
        <f>1000+12000</f>
        <v>13000</v>
      </c>
      <c r="F94" s="15">
        <f>ROUND(SUM(C94:E94)/3,2)</f>
        <v>13166.67</v>
      </c>
      <c r="G94" s="36">
        <v>13166.67</v>
      </c>
    </row>
    <row r="95" spans="1:7" s="34" customFormat="1" ht="15.75" thickBot="1" x14ac:dyDescent="0.3">
      <c r="A95" s="37" t="s">
        <v>5</v>
      </c>
      <c r="B95" s="49"/>
      <c r="C95" s="40">
        <f>C94*$B92</f>
        <v>13500</v>
      </c>
      <c r="D95" s="41">
        <f>D94*$B92</f>
        <v>13000</v>
      </c>
      <c r="E95" s="38">
        <f>E94*$B92</f>
        <v>13000</v>
      </c>
      <c r="F95" s="38"/>
      <c r="G95" s="39">
        <f>G94*$B92</f>
        <v>13166.67</v>
      </c>
    </row>
    <row r="96" spans="1:7" s="34" customFormat="1" ht="26.25" customHeight="1" x14ac:dyDescent="0.2">
      <c r="A96" s="28" t="s">
        <v>22</v>
      </c>
      <c r="B96" s="44">
        <v>18</v>
      </c>
      <c r="C96" s="56" t="s">
        <v>27</v>
      </c>
      <c r="D96" s="56"/>
      <c r="E96" s="56"/>
      <c r="F96" s="27" t="s">
        <v>28</v>
      </c>
      <c r="G96" s="33" t="s">
        <v>4</v>
      </c>
    </row>
    <row r="97" spans="1:12" s="34" customFormat="1" ht="12.75" customHeight="1" x14ac:dyDescent="0.2">
      <c r="A97" s="29" t="s">
        <v>25</v>
      </c>
      <c r="B97" s="57">
        <v>1</v>
      </c>
      <c r="C97" s="58"/>
      <c r="D97" s="58"/>
      <c r="E97" s="30" t="s">
        <v>26</v>
      </c>
      <c r="F97" s="59"/>
      <c r="G97" s="35" t="s">
        <v>4</v>
      </c>
    </row>
    <row r="98" spans="1:12" s="34" customFormat="1" ht="53.25" customHeight="1" x14ac:dyDescent="0.2">
      <c r="A98" s="29" t="s">
        <v>23</v>
      </c>
      <c r="B98" s="61" t="s">
        <v>49</v>
      </c>
      <c r="C98" s="62"/>
      <c r="D98" s="62"/>
      <c r="E98" s="63"/>
      <c r="F98" s="60"/>
      <c r="G98" s="35" t="s">
        <v>4</v>
      </c>
    </row>
    <row r="99" spans="1:12" s="34" customFormat="1" ht="15" x14ac:dyDescent="0.2">
      <c r="A99" s="29" t="s">
        <v>24</v>
      </c>
      <c r="B99" s="46"/>
      <c r="C99" s="43">
        <f>1000+6000+1000+3000</f>
        <v>11000</v>
      </c>
      <c r="D99" s="43">
        <f>1500+4000+1000+3000</f>
        <v>9500</v>
      </c>
      <c r="E99" s="43">
        <f>1500+6000+1000+3000</f>
        <v>11500</v>
      </c>
      <c r="F99" s="15">
        <f>ROUND(SUM(C99:E99)/3,2)</f>
        <v>10666.67</v>
      </c>
      <c r="G99" s="36">
        <v>10666.67</v>
      </c>
    </row>
    <row r="100" spans="1:12" s="34" customFormat="1" ht="15.75" thickBot="1" x14ac:dyDescent="0.3">
      <c r="A100" s="37" t="s">
        <v>5</v>
      </c>
      <c r="B100" s="49"/>
      <c r="C100" s="40">
        <f>C99*$B97</f>
        <v>11000</v>
      </c>
      <c r="D100" s="41">
        <f>D99*$B97</f>
        <v>9500</v>
      </c>
      <c r="E100" s="38">
        <f>E99*$B97</f>
        <v>11500</v>
      </c>
      <c r="F100" s="38"/>
      <c r="G100" s="39">
        <f>G99*$B97</f>
        <v>10666.67</v>
      </c>
    </row>
    <row r="101" spans="1:12" ht="13.5" thickBot="1" x14ac:dyDescent="0.25">
      <c r="A101" s="45" t="s">
        <v>6</v>
      </c>
      <c r="B101" s="48"/>
      <c r="C101" s="47">
        <f>C15+C20+C25+C30+C35+C40+C45+C50+C55+C60+C65+C70+C75+C80+C85+C90+C95+C100</f>
        <v>372300</v>
      </c>
      <c r="D101" s="47">
        <f t="shared" ref="D101:E101" si="1">D15+D20+D25+D30+D35+D40+D45+D50+D55+D60+D65+D70+D75+D80+D85+D90+D95+D100</f>
        <v>347000</v>
      </c>
      <c r="E101" s="47">
        <f t="shared" si="1"/>
        <v>358000</v>
      </c>
      <c r="F101" s="16"/>
      <c r="G101" s="16"/>
      <c r="H101" s="3"/>
      <c r="I101" s="3"/>
      <c r="J101" s="3"/>
      <c r="K101" s="3"/>
    </row>
    <row r="102" spans="1:12" s="21" customFormat="1" ht="15" x14ac:dyDescent="0.25">
      <c r="A102" s="22" t="s">
        <v>30</v>
      </c>
      <c r="B102" s="22"/>
      <c r="C102" s="17"/>
      <c r="D102" s="17"/>
      <c r="E102" s="17"/>
      <c r="F102" s="18" t="s">
        <v>11</v>
      </c>
      <c r="G102" s="19">
        <f>G15+G20+G25+G30+G35+G40+G45+G50+G55+G60+G65+G70+G75+G80+G85+G90+G95+G100</f>
        <v>359099.99</v>
      </c>
      <c r="H102" s="20"/>
      <c r="I102" s="20"/>
      <c r="J102" s="20"/>
      <c r="K102" s="20"/>
      <c r="L102" s="20"/>
    </row>
    <row r="103" spans="1:12" s="23" customFormat="1" ht="15" customHeight="1" x14ac:dyDescent="0.25">
      <c r="A103" s="32" t="s">
        <v>14</v>
      </c>
      <c r="B103" s="32"/>
      <c r="C103" s="50" t="s">
        <v>31</v>
      </c>
      <c r="D103" s="50"/>
      <c r="E103" s="50"/>
      <c r="F103" s="50"/>
      <c r="G103" s="50"/>
    </row>
    <row r="104" spans="1:12" s="23" customFormat="1" ht="15" customHeight="1" x14ac:dyDescent="0.25">
      <c r="A104" s="32" t="s">
        <v>15</v>
      </c>
      <c r="B104" s="32"/>
      <c r="C104" s="50" t="s">
        <v>31</v>
      </c>
      <c r="D104" s="50"/>
      <c r="E104" s="50"/>
      <c r="F104" s="50"/>
      <c r="G104" s="50"/>
    </row>
    <row r="105" spans="1:12" s="23" customFormat="1" ht="15" customHeight="1" x14ac:dyDescent="0.25">
      <c r="A105" s="32" t="s">
        <v>16</v>
      </c>
      <c r="B105" s="32"/>
      <c r="C105" s="50" t="s">
        <v>31</v>
      </c>
      <c r="D105" s="50"/>
      <c r="E105" s="50"/>
      <c r="F105" s="50"/>
      <c r="G105" s="50"/>
    </row>
    <row r="106" spans="1:12" s="21" customFormat="1" ht="15" x14ac:dyDescent="0.25">
      <c r="A106" s="17"/>
      <c r="B106" s="17"/>
      <c r="C106" s="17"/>
      <c r="D106" s="17"/>
      <c r="E106" s="17"/>
      <c r="F106" s="17"/>
      <c r="G106" s="17"/>
    </row>
    <row r="107" spans="1:12" ht="15" x14ac:dyDescent="0.25">
      <c r="A107" s="17" t="s">
        <v>12</v>
      </c>
      <c r="B107" s="17"/>
      <c r="C107" s="24"/>
      <c r="D107" s="24"/>
      <c r="E107" s="24"/>
      <c r="F107" s="24"/>
      <c r="G107" s="18" t="s">
        <v>13</v>
      </c>
      <c r="H107" s="3"/>
      <c r="I107" s="3"/>
      <c r="J107" s="3"/>
      <c r="K107" s="3"/>
    </row>
  </sheetData>
  <sheetProtection selectLockedCells="1" selectUnlockedCells="1"/>
  <mergeCells count="81">
    <mergeCell ref="C91:E91"/>
    <mergeCell ref="B92:D92"/>
    <mergeCell ref="F92:F93"/>
    <mergeCell ref="B93:E93"/>
    <mergeCell ref="C96:E96"/>
    <mergeCell ref="B97:D97"/>
    <mergeCell ref="F97:F98"/>
    <mergeCell ref="B98:E98"/>
    <mergeCell ref="B77:D77"/>
    <mergeCell ref="F77:F78"/>
    <mergeCell ref="B78:E78"/>
    <mergeCell ref="C81:E81"/>
    <mergeCell ref="B82:D82"/>
    <mergeCell ref="F82:F83"/>
    <mergeCell ref="B83:E83"/>
    <mergeCell ref="C86:E86"/>
    <mergeCell ref="B87:D87"/>
    <mergeCell ref="F87:F88"/>
    <mergeCell ref="B88:E88"/>
    <mergeCell ref="C66:E66"/>
    <mergeCell ref="B67:D67"/>
    <mergeCell ref="F67:F68"/>
    <mergeCell ref="B68:E68"/>
    <mergeCell ref="C71:E71"/>
    <mergeCell ref="B72:D72"/>
    <mergeCell ref="F72:F73"/>
    <mergeCell ref="B73:E73"/>
    <mergeCell ref="C76:E76"/>
    <mergeCell ref="B52:D52"/>
    <mergeCell ref="F52:F53"/>
    <mergeCell ref="B53:E53"/>
    <mergeCell ref="C56:E56"/>
    <mergeCell ref="B57:D57"/>
    <mergeCell ref="F57:F58"/>
    <mergeCell ref="B58:E58"/>
    <mergeCell ref="C61:E61"/>
    <mergeCell ref="B62:D62"/>
    <mergeCell ref="F62:F63"/>
    <mergeCell ref="B63:E63"/>
    <mergeCell ref="C41:E41"/>
    <mergeCell ref="B42:D42"/>
    <mergeCell ref="F42:F43"/>
    <mergeCell ref="B43:E43"/>
    <mergeCell ref="C46:E46"/>
    <mergeCell ref="B47:D47"/>
    <mergeCell ref="F47:F48"/>
    <mergeCell ref="B48:E48"/>
    <mergeCell ref="C51:E51"/>
    <mergeCell ref="B28:E28"/>
    <mergeCell ref="C31:E31"/>
    <mergeCell ref="B32:D32"/>
    <mergeCell ref="F32:F33"/>
    <mergeCell ref="B33:E33"/>
    <mergeCell ref="C36:E36"/>
    <mergeCell ref="B37:D37"/>
    <mergeCell ref="F37:F38"/>
    <mergeCell ref="B38:E38"/>
    <mergeCell ref="C104:G104"/>
    <mergeCell ref="C105:G105"/>
    <mergeCell ref="C103:G103"/>
    <mergeCell ref="C9:E9"/>
    <mergeCell ref="D6:G6"/>
    <mergeCell ref="A7:C7"/>
    <mergeCell ref="D7:G7"/>
    <mergeCell ref="D8:G8"/>
    <mergeCell ref="A8:C8"/>
    <mergeCell ref="C11:E11"/>
    <mergeCell ref="B12:D12"/>
    <mergeCell ref="F12:F13"/>
    <mergeCell ref="B13:E13"/>
    <mergeCell ref="C16:E16"/>
    <mergeCell ref="B17:D17"/>
    <mergeCell ref="F17:F18"/>
    <mergeCell ref="B18:E18"/>
    <mergeCell ref="C21:E21"/>
    <mergeCell ref="B22:D22"/>
    <mergeCell ref="F22:F23"/>
    <mergeCell ref="B23:E23"/>
    <mergeCell ref="C26:E26"/>
    <mergeCell ref="B27:D27"/>
    <mergeCell ref="F27:F2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2025-07-16T09:29:36Z</cp:lastPrinted>
  <dcterms:created xsi:type="dcterms:W3CDTF">2012-04-02T10:33:59Z</dcterms:created>
  <dcterms:modified xsi:type="dcterms:W3CDTF">2025-07-17T11:00:06Z</dcterms:modified>
</cp:coreProperties>
</file>